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 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13">
      <text>
        <t xml:space="preserve">My assumption is that there was some degree of methodology change and most of these were reallocated to other types, but this is such a small category it doesn't matter much</t>
      </text>
    </comment>
    <comment authorId="0" ref="A15">
      <text>
        <t xml:space="preserve">Arguably I should remove this because there were many categories that were present in 2018-2020 but removed in 2021-2023. But most of these categories seem to be orthogonal (e.g. healthcare related) and the trend in Other is inline with the trends in the total, so I've left it in.</t>
      </text>
    </comment>
    <comment authorId="0" ref="S15">
      <text>
        <t xml:space="preserve">Combines Crytpocurrency and Cryptocurrency Wallets -- based on the 2023 Crypto Report breakdown, these are separate, mutually exclusive channels so I add them together</t>
      </text>
    </comment>
    <comment authorId="0" ref="T15">
      <text>
        <t xml:space="preserve">Combines Crytpocurrency and Cryptocurrency Wallets -- based on the 2023 Crypto Report breakdown, these are separate, mutually exclusive channels so I add them together</t>
      </text>
    </comment>
    <comment authorId="0" ref="A16">
      <text>
        <t xml:space="preserve">This is e.g. being sent a fraudulent check and asked to return part of it</t>
      </text>
    </comment>
    <comment authorId="0" ref="A18">
      <text>
        <t xml:space="preserve">Data from 2018-2020 was broken out into separate Spoofing and Phishing categories, which I've combined here</t>
      </text>
    </comment>
    <comment authorId="0" ref="H18">
      <text>
        <t xml:space="preserve">My assumption is that there was some degree of methodology change and most of these were reallocated to other types</t>
      </text>
    </comment>
    <comment authorId="0" ref="K18">
      <text>
        <t xml:space="preserve">This identification is suspect because of the sudden drop in volume in 2023</t>
      </text>
    </comment>
    <comment authorId="0" ref="S39">
      <text>
        <t xml:space="preserve">Combines Crytpocurrency and Cryptocurrency Wallets -- based on the 2023 Crypto Report breakdown, these are separate, mutually exclusive channels so I add them together</t>
      </text>
    </comment>
    <comment authorId="0" ref="T39">
      <text>
        <t xml:space="preserve">Combines Crytpocurrency and Cryptocurrency Wallets -- based on the 2023 Crypto Report breakdown, these are separate, mutually exclusive channels so I add them together</t>
      </text>
    </comment>
  </commentList>
</comments>
</file>

<file path=xl/sharedStrings.xml><?xml version="1.0" encoding="utf-8"?>
<sst xmlns="http://schemas.openxmlformats.org/spreadsheetml/2006/main" count="121" uniqueCount="68">
  <si>
    <t>Type</t>
  </si>
  <si>
    <t>Target</t>
  </si>
  <si>
    <t>2018</t>
  </si>
  <si>
    <t>2019</t>
  </si>
  <si>
    <t>2020</t>
  </si>
  <si>
    <t>2021</t>
  </si>
  <si>
    <t>2022</t>
  </si>
  <si>
    <t>2023</t>
  </si>
  <si>
    <t>2023 Crypto report</t>
  </si>
  <si>
    <t>Crypto % 2023</t>
  </si>
  <si>
    <t>Crypto-friendly</t>
  </si>
  <si>
    <t>2023 %</t>
  </si>
  <si>
    <t>Advanced Fee</t>
  </si>
  <si>
    <t>People</t>
  </si>
  <si>
    <t>Businesses</t>
  </si>
  <si>
    <t>No</t>
  </si>
  <si>
    <t>Business Email Compromise</t>
  </si>
  <si>
    <t>Yes</t>
  </si>
  <si>
    <t>Confidence Fraud/Romance</t>
  </si>
  <si>
    <t>Corporate Data Breach</t>
  </si>
  <si>
    <t>Credit Card/Check Fraud</t>
  </si>
  <si>
    <t>Both</t>
  </si>
  <si>
    <t>Employment</t>
  </si>
  <si>
    <t>Extortion</t>
  </si>
  <si>
    <t>Government Impersonation</t>
  </si>
  <si>
    <t>Identity Theft</t>
  </si>
  <si>
    <t>Investment</t>
  </si>
  <si>
    <t>All</t>
  </si>
  <si>
    <t>Lottery/Sweepstakes/Inheritance</t>
  </si>
  <si>
    <t>Malware</t>
  </si>
  <si>
    <t>Non-Payment/Non-Delivery</t>
  </si>
  <si>
    <t>Year</t>
  </si>
  <si>
    <t>Other</t>
  </si>
  <si>
    <t>Crypto</t>
  </si>
  <si>
    <t>Overpayment</t>
  </si>
  <si>
    <t>Fiat-optional</t>
  </si>
  <si>
    <t>Personal Data Breach</t>
  </si>
  <si>
    <t>Fiat-mandatory</t>
  </si>
  <si>
    <t>Phishing/Spoofing</t>
  </si>
  <si>
    <t>Ransomware</t>
  </si>
  <si>
    <t>Real Estate</t>
  </si>
  <si>
    <t>Tech Support</t>
  </si>
  <si>
    <t>Total</t>
  </si>
  <si>
    <t>Disregarded Categories:</t>
  </si>
  <si>
    <t>Botnet</t>
  </si>
  <si>
    <t>N/A</t>
  </si>
  <si>
    <t>Charity</t>
  </si>
  <si>
    <t>Civil Matter</t>
  </si>
  <si>
    <t>Crimes Against Children</t>
  </si>
  <si>
    <t>Denial of Service/TDoS</t>
  </si>
  <si>
    <t>Gambling</t>
  </si>
  <si>
    <t>Hacktivist</t>
  </si>
  <si>
    <t>Harassment/Stalking</t>
  </si>
  <si>
    <t>Health Care Related</t>
  </si>
  <si>
    <t>IPR/Copyright and Counterfeit</t>
  </si>
  <si>
    <t>Misrepresentation</t>
  </si>
  <si>
    <t>SIM Swap</t>
  </si>
  <si>
    <t>Re-Shipping</t>
  </si>
  <si>
    <t>Threats of Violence</t>
  </si>
  <si>
    <t>Exlcuding BEC/Real Estate</t>
  </si>
  <si>
    <t>Sources:</t>
  </si>
  <si>
    <t>https://www.ic3.gov/AnnualReport/Reports/2018_IC3Report.pdf</t>
  </si>
  <si>
    <t>https://www.ic3.gov/AnnualReport/Reports/2019_IC3Report.pdf</t>
  </si>
  <si>
    <t>https://www.ic3.gov/AnnualReport/Reports/2020_IC3Report.pdf</t>
  </si>
  <si>
    <t>https://www.ic3.gov/AnnualReport/Reports/2021_IC3Report.pdf</t>
  </si>
  <si>
    <t>https://www.ic3.gov/AnnualReport/Reports/2022_IC3Report.pdf</t>
  </si>
  <si>
    <t>https://www.ic3.gov/AnnualReport/Reports/2023_IC3Report.pdf</t>
  </si>
  <si>
    <t>https://www.ic3.gov/AnnualReport/Reports/2023_IC3CryptocurrencyReport.pdf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</si>
</sst>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6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color rgb="FF000000"/>
      <name val="&quot;Arial&quot;"/>
    </font>
    <font>
      <u/>
      <color rgb="FF0000FF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49" xfId="0" applyAlignment="1" applyFont="1" applyNumberFormat="1">
      <alignment readingOrder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2" numFmtId="9" xfId="0" applyAlignment="1" applyFont="1" applyNumberFormat="1">
      <alignment readingOrder="0"/>
    </xf>
    <xf borderId="0" fillId="0" fontId="2" numFmtId="164" xfId="0" applyFont="1" applyNumberFormat="1"/>
    <xf borderId="0" fillId="0" fontId="2" numFmtId="9" xfId="0" applyFont="1" applyNumberFormat="1"/>
    <xf borderId="0" fillId="0" fontId="3" numFmtId="164" xfId="0" applyAlignment="1" applyFont="1" applyNumberFormat="1">
      <alignment readingOrder="0"/>
    </xf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Stolen Funds by Transfer Channel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'Sheet 1'!$N$15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'Sheet 1'!$O$14:$T$14</c:f>
            </c:strRef>
          </c:cat>
          <c:val>
            <c:numRef>
              <c:f>'Sheet 1'!$O$15:$T$15</c:f>
              <c:numCache/>
            </c:numRef>
          </c:val>
          <c:smooth val="0"/>
        </c:ser>
        <c:ser>
          <c:idx val="1"/>
          <c:order val="1"/>
          <c:tx>
            <c:strRef>
              <c:f>'Sheet 1'!$N$16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'Sheet 1'!$O$14:$T$14</c:f>
            </c:strRef>
          </c:cat>
          <c:val>
            <c:numRef>
              <c:f>'Sheet 1'!$O$16:$T$16</c:f>
              <c:numCache/>
            </c:numRef>
          </c:val>
          <c:smooth val="0"/>
        </c:ser>
        <c:ser>
          <c:idx val="2"/>
          <c:order val="2"/>
          <c:tx>
            <c:strRef>
              <c:f>'Sheet 1'!$N$17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'Sheet 1'!$O$14:$T$14</c:f>
            </c:strRef>
          </c:cat>
          <c:val>
            <c:numRef>
              <c:f>'Sheet 1'!$O$17:$T$17</c:f>
              <c:numCache/>
            </c:numRef>
          </c:val>
          <c:smooth val="0"/>
        </c:ser>
        <c:axId val="285151224"/>
        <c:axId val="433867494"/>
      </c:lineChart>
      <c:catAx>
        <c:axId val="285151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33867494"/>
      </c:catAx>
      <c:valAx>
        <c:axId val="4338674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8515122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Stolen Funds by Transfer Channel (excluding BEC/Real Estate)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'Sheet 1'!$N$39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'Sheet 1'!$O$38:$T$38</c:f>
            </c:strRef>
          </c:cat>
          <c:val>
            <c:numRef>
              <c:f>'Sheet 1'!$O$39:$T$39</c:f>
              <c:numCache/>
            </c:numRef>
          </c:val>
          <c:smooth val="0"/>
        </c:ser>
        <c:ser>
          <c:idx val="1"/>
          <c:order val="1"/>
          <c:tx>
            <c:strRef>
              <c:f>'Sheet 1'!$N$40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'Sheet 1'!$O$38:$T$38</c:f>
            </c:strRef>
          </c:cat>
          <c:val>
            <c:numRef>
              <c:f>'Sheet 1'!$O$40:$T$40</c:f>
              <c:numCache/>
            </c:numRef>
          </c:val>
          <c:smooth val="0"/>
        </c:ser>
        <c:ser>
          <c:idx val="2"/>
          <c:order val="2"/>
          <c:tx>
            <c:strRef>
              <c:f>'Sheet 1'!$N$41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'Sheet 1'!$O$38:$T$38</c:f>
            </c:strRef>
          </c:cat>
          <c:val>
            <c:numRef>
              <c:f>'Sheet 1'!$O$41:$T$41</c:f>
              <c:numCache/>
            </c:numRef>
          </c:val>
          <c:smooth val="0"/>
        </c:ser>
        <c:axId val="1498987551"/>
        <c:axId val="722134190"/>
      </c:lineChart>
      <c:catAx>
        <c:axId val="14989875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22134190"/>
      </c:catAx>
      <c:valAx>
        <c:axId val="7221341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9898755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447675</xdr:colOff>
      <xdr:row>17</xdr:row>
      <xdr:rowOff>180975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13</xdr:col>
      <xdr:colOff>447675</xdr:colOff>
      <xdr:row>42</xdr:row>
      <xdr:rowOff>0</xdr:rowOff>
    </xdr:from>
    <xdr:ext cx="5715000" cy="35337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www.ic3.gov/AnnualReport/Reports/2018_IC3Report.pdf" TargetMode="External"/><Relationship Id="rId3" Type="http://schemas.openxmlformats.org/officeDocument/2006/relationships/hyperlink" Target="https://www.ic3.gov/AnnualReport/Reports/2019_IC3Report.pdf" TargetMode="External"/><Relationship Id="rId4" Type="http://schemas.openxmlformats.org/officeDocument/2006/relationships/hyperlink" Target="https://www.ic3.gov/AnnualReport/Reports/2020_IC3Report.pdf" TargetMode="External"/><Relationship Id="rId10" Type="http://schemas.openxmlformats.org/officeDocument/2006/relationships/vmlDrawing" Target="../drawings/vmlDrawing1.vml"/><Relationship Id="rId9" Type="http://schemas.openxmlformats.org/officeDocument/2006/relationships/drawing" Target="../drawings/drawing1.xml"/><Relationship Id="rId5" Type="http://schemas.openxmlformats.org/officeDocument/2006/relationships/hyperlink" Target="https://www.ic3.gov/AnnualReport/Reports/2021_IC3Report.pdf" TargetMode="External"/><Relationship Id="rId6" Type="http://schemas.openxmlformats.org/officeDocument/2006/relationships/hyperlink" Target="https://www.ic3.gov/AnnualReport/Reports/2022_IC3Report.pdf" TargetMode="External"/><Relationship Id="rId7" Type="http://schemas.openxmlformats.org/officeDocument/2006/relationships/hyperlink" Target="https://www.ic3.gov/AnnualReport/Reports/2023_IC3Report.pdf" TargetMode="External"/><Relationship Id="rId8" Type="http://schemas.openxmlformats.org/officeDocument/2006/relationships/hyperlink" Target="https://www.ic3.gov/AnnualReport/Reports/2023_IC3CryptocurrencyRepo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3"/>
      <c r="M1" s="1" t="s">
        <v>1</v>
      </c>
      <c r="N1" s="1" t="s">
        <v>10</v>
      </c>
      <c r="O1" s="2" t="s">
        <v>2</v>
      </c>
      <c r="P1" s="2" t="s">
        <v>3</v>
      </c>
      <c r="Q1" s="2" t="s">
        <v>4</v>
      </c>
      <c r="R1" s="2" t="s">
        <v>5</v>
      </c>
      <c r="S1" s="2" t="s">
        <v>6</v>
      </c>
      <c r="T1" s="2" t="s">
        <v>7</v>
      </c>
      <c r="U1" s="1" t="s">
        <v>11</v>
      </c>
      <c r="V1" s="3"/>
      <c r="W1" s="3"/>
      <c r="X1" s="3"/>
      <c r="Y1" s="3"/>
      <c r="Z1" s="3"/>
      <c r="AA1" s="3"/>
      <c r="AB1" s="3"/>
      <c r="AC1" s="3"/>
    </row>
    <row r="2">
      <c r="A2" s="4" t="s">
        <v>12</v>
      </c>
      <c r="B2" s="4" t="s">
        <v>13</v>
      </c>
      <c r="C2" s="5">
        <v>9.2271682E7</v>
      </c>
      <c r="D2" s="5">
        <v>1.00602297E8</v>
      </c>
      <c r="E2" s="5">
        <v>8.3215405E7</v>
      </c>
      <c r="F2" s="5">
        <v>9.8694137E7</v>
      </c>
      <c r="G2" s="5">
        <v>1.04325444E8</v>
      </c>
      <c r="H2" s="5">
        <v>1.34516577E8</v>
      </c>
      <c r="I2" s="5">
        <v>3.9375337E7</v>
      </c>
      <c r="J2" s="6">
        <f t="shared" ref="J2:J21" si="2">I2/H2</f>
        <v>0.2927173578</v>
      </c>
      <c r="K2" s="4" t="str">
        <f t="shared" ref="K2:K21" si="3">IF(J2&gt;0.25,"Yes","No")</f>
        <v>Yes</v>
      </c>
      <c r="M2" s="4" t="s">
        <v>14</v>
      </c>
      <c r="N2" s="4" t="s">
        <v>15</v>
      </c>
      <c r="O2" s="7">
        <f t="shared" ref="O2:T2" si="1">SUMIFS(C$2:C$21,$B$2:$B$21,$M$2,$K$2:$K$21,$N2)</f>
        <v>1447261603</v>
      </c>
      <c r="P2" s="7">
        <f t="shared" si="1"/>
        <v>1997915599</v>
      </c>
      <c r="Q2" s="7">
        <f t="shared" si="1"/>
        <v>2079838189</v>
      </c>
      <c r="R2" s="7">
        <f t="shared" si="1"/>
        <v>2746281462</v>
      </c>
      <c r="S2" s="7">
        <f t="shared" si="1"/>
        <v>3139286870</v>
      </c>
      <c r="T2" s="7">
        <f t="shared" si="1"/>
        <v>3092073618</v>
      </c>
      <c r="U2" s="8">
        <f>T2/(T2+T3)</f>
        <v>0.8388441344</v>
      </c>
    </row>
    <row r="3">
      <c r="A3" s="4" t="s">
        <v>16</v>
      </c>
      <c r="B3" s="4" t="s">
        <v>14</v>
      </c>
      <c r="C3" s="5">
        <v>1.297803489E9</v>
      </c>
      <c r="D3" s="5">
        <v>1.776549688E9</v>
      </c>
      <c r="E3" s="5">
        <v>1.866642107E9</v>
      </c>
      <c r="F3" s="5">
        <v>2.395953296E9</v>
      </c>
      <c r="G3" s="5">
        <v>2.742354049E9</v>
      </c>
      <c r="H3" s="5">
        <v>2.94683027E9</v>
      </c>
      <c r="I3" s="5">
        <v>4768674.0</v>
      </c>
      <c r="J3" s="6">
        <f t="shared" si="2"/>
        <v>0.001618238434</v>
      </c>
      <c r="K3" s="4" t="str">
        <f t="shared" si="3"/>
        <v>No</v>
      </c>
      <c r="N3" s="4" t="s">
        <v>17</v>
      </c>
      <c r="O3" s="7">
        <f t="shared" ref="O3:T3" si="4">SUMIFS(C$2:C$21,$B$2:$B$21,$M$2,$K$2:$K$21,$N3)</f>
        <v>121333846</v>
      </c>
      <c r="P3" s="7">
        <f t="shared" si="4"/>
        <v>62364125</v>
      </c>
      <c r="Q3" s="7">
        <f t="shared" si="4"/>
        <v>158074053</v>
      </c>
      <c r="R3" s="7">
        <f t="shared" si="4"/>
        <v>200776133</v>
      </c>
      <c r="S3" s="7">
        <f t="shared" si="4"/>
        <v>493675096</v>
      </c>
      <c r="T3" s="7">
        <f t="shared" si="4"/>
        <v>594038606</v>
      </c>
      <c r="U3" s="8">
        <f>T3/(T2+T3)</f>
        <v>0.1611558656</v>
      </c>
    </row>
    <row r="4">
      <c r="A4" s="4" t="s">
        <v>18</v>
      </c>
      <c r="B4" s="4" t="s">
        <v>13</v>
      </c>
      <c r="C4" s="5">
        <v>3.62500761E8</v>
      </c>
      <c r="D4" s="5">
        <v>4.75014032E8</v>
      </c>
      <c r="E4" s="5">
        <v>6.00249821E8</v>
      </c>
      <c r="F4" s="5">
        <v>9.56039739E8</v>
      </c>
      <c r="G4" s="5">
        <v>7.35882192E8</v>
      </c>
      <c r="H4" s="5">
        <v>6.52544805E8</v>
      </c>
      <c r="I4" s="5">
        <v>2.15821314E8</v>
      </c>
      <c r="J4" s="6">
        <f t="shared" si="2"/>
        <v>0.3307379238</v>
      </c>
      <c r="K4" s="4" t="str">
        <f t="shared" si="3"/>
        <v>Yes</v>
      </c>
      <c r="U4" s="8"/>
    </row>
    <row r="5">
      <c r="A5" s="4" t="s">
        <v>19</v>
      </c>
      <c r="B5" s="4" t="s">
        <v>14</v>
      </c>
      <c r="C5" s="5">
        <v>1.17711989E8</v>
      </c>
      <c r="D5" s="5">
        <v>5.3398278E7</v>
      </c>
      <c r="E5" s="5">
        <v>1.28916648E8</v>
      </c>
      <c r="F5" s="5">
        <v>1.51568225E8</v>
      </c>
      <c r="G5" s="5">
        <v>4.59321859E8</v>
      </c>
      <c r="H5" s="5">
        <v>5.34397222E8</v>
      </c>
      <c r="I5" s="5">
        <v>1.50154167E8</v>
      </c>
      <c r="J5" s="6">
        <f t="shared" si="2"/>
        <v>0.2809785695</v>
      </c>
      <c r="K5" s="4" t="str">
        <f t="shared" si="3"/>
        <v>Yes</v>
      </c>
      <c r="M5" s="4" t="s">
        <v>13</v>
      </c>
      <c r="N5" s="4" t="s">
        <v>15</v>
      </c>
      <c r="O5" s="7">
        <f t="shared" ref="O5:T5" si="5">SUMIFS(C$2:C$21,$B$2:$B$21,$M$5,$K$2:$K$21,$N5)</f>
        <v>259357132</v>
      </c>
      <c r="P5" s="7">
        <f t="shared" si="5"/>
        <v>307387038</v>
      </c>
      <c r="Q5" s="7">
        <f t="shared" si="5"/>
        <v>393949955</v>
      </c>
      <c r="R5" s="7">
        <f t="shared" si="5"/>
        <v>430195701</v>
      </c>
      <c r="S5" s="7">
        <f t="shared" si="5"/>
        <v>363348210</v>
      </c>
      <c r="T5" s="7">
        <f t="shared" si="5"/>
        <v>318895919</v>
      </c>
      <c r="U5" s="8">
        <f>T5/(T5+T6)</f>
        <v>0.04120626154</v>
      </c>
    </row>
    <row r="6">
      <c r="A6" s="4" t="s">
        <v>20</v>
      </c>
      <c r="B6" s="4" t="s">
        <v>21</v>
      </c>
      <c r="C6" s="5">
        <v>8.8991436E7</v>
      </c>
      <c r="D6" s="5">
        <v>1.11491163E8</v>
      </c>
      <c r="E6" s="5">
        <v>1.29820792E8</v>
      </c>
      <c r="F6" s="5">
        <v>1.72998385E8</v>
      </c>
      <c r="G6" s="5">
        <v>2.64148905E8</v>
      </c>
      <c r="H6" s="5">
        <v>1.73627614E8</v>
      </c>
      <c r="I6" s="5">
        <v>3317381.0</v>
      </c>
      <c r="J6" s="6">
        <f t="shared" si="2"/>
        <v>0.01910629838</v>
      </c>
      <c r="K6" s="4" t="str">
        <f t="shared" si="3"/>
        <v>No</v>
      </c>
      <c r="N6" s="4" t="s">
        <v>17</v>
      </c>
      <c r="O6" s="7">
        <f t="shared" ref="O6:T6" si="6">SUMIFS(C$2:C$21,$B$2:$B$21,$M$5,$K$2:$K$21,$N6)</f>
        <v>959528957</v>
      </c>
      <c r="P6" s="7">
        <f t="shared" si="6"/>
        <v>1096238684</v>
      </c>
      <c r="Q6" s="7">
        <f t="shared" si="6"/>
        <v>1470823020</v>
      </c>
      <c r="R6" s="7">
        <f t="shared" si="6"/>
        <v>3517999043</v>
      </c>
      <c r="S6" s="7">
        <f t="shared" si="6"/>
        <v>5941493062</v>
      </c>
      <c r="T6" s="7">
        <f t="shared" si="6"/>
        <v>7420120120</v>
      </c>
      <c r="U6" s="8">
        <f>T6/(T5+T6)</f>
        <v>0.9587937385</v>
      </c>
    </row>
    <row r="7">
      <c r="A7" s="4" t="s">
        <v>22</v>
      </c>
      <c r="B7" s="4" t="s">
        <v>13</v>
      </c>
      <c r="C7" s="5">
        <v>4.548712E7</v>
      </c>
      <c r="D7" s="5">
        <v>4.2618705E7</v>
      </c>
      <c r="E7" s="5">
        <v>6.2314015E7</v>
      </c>
      <c r="F7" s="5">
        <v>4.7231023E7</v>
      </c>
      <c r="G7" s="5">
        <v>5.2204269E7</v>
      </c>
      <c r="H7" s="5">
        <v>7.0234079E7</v>
      </c>
      <c r="I7" s="5">
        <v>1.0104795E7</v>
      </c>
      <c r="J7" s="6">
        <f t="shared" si="2"/>
        <v>0.1438731047</v>
      </c>
      <c r="K7" s="4" t="str">
        <f t="shared" si="3"/>
        <v>No</v>
      </c>
      <c r="U7" s="8"/>
    </row>
    <row r="8">
      <c r="A8" s="4" t="s">
        <v>23</v>
      </c>
      <c r="B8" s="4" t="s">
        <v>21</v>
      </c>
      <c r="C8" s="5">
        <v>8.3357901E7</v>
      </c>
      <c r="D8" s="5">
        <v>1.07498956E8</v>
      </c>
      <c r="E8" s="5">
        <v>7.0935939E7</v>
      </c>
      <c r="F8" s="5">
        <v>6.0577741E7</v>
      </c>
      <c r="G8" s="5">
        <v>5.4335128E7</v>
      </c>
      <c r="H8" s="5">
        <v>7.4821835E7</v>
      </c>
      <c r="I8" s="5">
        <v>9281906.0</v>
      </c>
      <c r="J8" s="6">
        <f t="shared" si="2"/>
        <v>0.1240534397</v>
      </c>
      <c r="K8" s="4" t="str">
        <f t="shared" si="3"/>
        <v>No</v>
      </c>
      <c r="M8" s="4" t="s">
        <v>21</v>
      </c>
      <c r="N8" s="4" t="s">
        <v>15</v>
      </c>
      <c r="O8" s="7">
        <f t="shared" ref="O8:T8" si="7">SUMIFS(C$2:C$21,$B$2:$B$21,$M$8,$K$2:$K$21,$N8)</f>
        <v>419303075</v>
      </c>
      <c r="P8" s="7">
        <f t="shared" si="7"/>
        <v>481776776</v>
      </c>
      <c r="Q8" s="7">
        <f t="shared" si="7"/>
        <v>567291062</v>
      </c>
      <c r="R8" s="7">
        <f t="shared" si="7"/>
        <v>646906721</v>
      </c>
      <c r="S8" s="7">
        <f t="shared" si="7"/>
        <v>717940895</v>
      </c>
      <c r="T8" s="7">
        <f t="shared" si="7"/>
        <v>798150924</v>
      </c>
      <c r="U8" s="8">
        <f>T8/(T8+T9)</f>
        <v>0.9756239546</v>
      </c>
    </row>
    <row r="9">
      <c r="A9" s="4" t="s">
        <v>24</v>
      </c>
      <c r="B9" s="4" t="s">
        <v>13</v>
      </c>
      <c r="C9" s="5">
        <v>6.4211765E7</v>
      </c>
      <c r="D9" s="5">
        <v>1.24292606E8</v>
      </c>
      <c r="E9" s="5">
        <v>1.0993803E8</v>
      </c>
      <c r="F9" s="5">
        <v>1.42643253E8</v>
      </c>
      <c r="G9" s="5">
        <v>2.40553091E8</v>
      </c>
      <c r="H9" s="5">
        <v>3.94050518E8</v>
      </c>
      <c r="I9" s="5">
        <v>1.12878842E8</v>
      </c>
      <c r="J9" s="6">
        <f t="shared" si="2"/>
        <v>0.2864577937</v>
      </c>
      <c r="K9" s="4" t="str">
        <f t="shared" si="3"/>
        <v>Yes</v>
      </c>
      <c r="N9" s="4" t="s">
        <v>17</v>
      </c>
      <c r="O9" s="7">
        <f t="shared" ref="O9:T9" si="8">SUMIFS(C$2:C$21,$B$2:$B$21,$M$8,$K$2:$K$21,$N9)</f>
        <v>125653647</v>
      </c>
      <c r="P9" s="7">
        <f t="shared" si="8"/>
        <v>360323931</v>
      </c>
      <c r="Q9" s="7">
        <f t="shared" si="8"/>
        <v>277658857</v>
      </c>
      <c r="R9" s="7">
        <f t="shared" si="8"/>
        <v>131980402</v>
      </c>
      <c r="S9" s="7">
        <f t="shared" si="8"/>
        <v>169341893</v>
      </c>
      <c r="T9" s="7">
        <f t="shared" si="8"/>
        <v>19941867</v>
      </c>
      <c r="U9" s="8">
        <f>T9/(T8+T9)</f>
        <v>0.02437604538</v>
      </c>
    </row>
    <row r="10">
      <c r="A10" s="4" t="s">
        <v>25</v>
      </c>
      <c r="B10" s="4" t="s">
        <v>13</v>
      </c>
      <c r="C10" s="5">
        <v>1.00429691E8</v>
      </c>
      <c r="D10" s="5">
        <v>1.60305789E8</v>
      </c>
      <c r="E10" s="5">
        <v>2.19484699E8</v>
      </c>
      <c r="F10" s="5">
        <v>2.78267918E8</v>
      </c>
      <c r="G10" s="5">
        <v>1.89205793E8</v>
      </c>
      <c r="H10" s="5">
        <v>1.26203809E8</v>
      </c>
      <c r="I10" s="5">
        <v>2732795.0</v>
      </c>
      <c r="J10" s="6">
        <f t="shared" si="2"/>
        <v>0.02165382346</v>
      </c>
      <c r="K10" s="4" t="str">
        <f t="shared" si="3"/>
        <v>No</v>
      </c>
      <c r="U10" s="8"/>
    </row>
    <row r="11">
      <c r="A11" s="4" t="s">
        <v>26</v>
      </c>
      <c r="B11" s="4" t="s">
        <v>13</v>
      </c>
      <c r="C11" s="5">
        <v>2.5295532E8</v>
      </c>
      <c r="D11" s="5">
        <v>2.22186195E8</v>
      </c>
      <c r="E11" s="5">
        <v>3.36469E8</v>
      </c>
      <c r="F11" s="5">
        <v>1.455943193E9</v>
      </c>
      <c r="G11" s="5">
        <v>3.311742206E9</v>
      </c>
      <c r="H11" s="5">
        <v>4.570275683E9</v>
      </c>
      <c r="I11" s="5">
        <v>3.961033779E9</v>
      </c>
      <c r="J11" s="6">
        <f t="shared" si="2"/>
        <v>0.8666947147</v>
      </c>
      <c r="K11" s="4" t="str">
        <f t="shared" si="3"/>
        <v>Yes</v>
      </c>
      <c r="M11" s="4" t="s">
        <v>27</v>
      </c>
      <c r="N11" s="4" t="s">
        <v>15</v>
      </c>
      <c r="O11" s="7">
        <f t="shared" ref="O11:T11" si="9">SUMIFS(C$2:C$21,$K$2:$K$21,$N11)</f>
        <v>2125921810</v>
      </c>
      <c r="P11" s="7">
        <f t="shared" si="9"/>
        <v>2787079413</v>
      </c>
      <c r="Q11" s="7">
        <f t="shared" si="9"/>
        <v>3041079206</v>
      </c>
      <c r="R11" s="7">
        <f t="shared" si="9"/>
        <v>3823383884</v>
      </c>
      <c r="S11" s="7">
        <f t="shared" si="9"/>
        <v>4220575975</v>
      </c>
      <c r="T11" s="7">
        <f t="shared" si="9"/>
        <v>4209120461</v>
      </c>
      <c r="U11" s="8">
        <f>T11/(T11+T12)</f>
        <v>0.343791919</v>
      </c>
    </row>
    <row r="12">
      <c r="A12" s="4" t="s">
        <v>28</v>
      </c>
      <c r="B12" s="4" t="s">
        <v>13</v>
      </c>
      <c r="C12" s="5">
        <v>6.0214814E7</v>
      </c>
      <c r="D12" s="5">
        <v>4.8642332E7</v>
      </c>
      <c r="E12" s="5">
        <v>6.1111319E7</v>
      </c>
      <c r="F12" s="5">
        <v>7.1289089E7</v>
      </c>
      <c r="G12" s="5">
        <v>8.3602376E7</v>
      </c>
      <c r="H12" s="5">
        <v>9.4502836E7</v>
      </c>
      <c r="I12" s="5">
        <v>4462513.0</v>
      </c>
      <c r="J12" s="6">
        <f t="shared" si="2"/>
        <v>0.04722094266</v>
      </c>
      <c r="K12" s="4" t="str">
        <f t="shared" si="3"/>
        <v>No</v>
      </c>
      <c r="N12" s="4" t="s">
        <v>17</v>
      </c>
      <c r="O12" s="7">
        <f t="shared" ref="O12:T12" si="10">SUMIFS(C$2:C$21,$K$2:$K$21,$N12)</f>
        <v>1206516450</v>
      </c>
      <c r="P12" s="7">
        <f t="shared" si="10"/>
        <v>1518926740</v>
      </c>
      <c r="Q12" s="7">
        <f t="shared" si="10"/>
        <v>1906555930</v>
      </c>
      <c r="R12" s="7">
        <f t="shared" si="10"/>
        <v>3850755578</v>
      </c>
      <c r="S12" s="7">
        <f t="shared" si="10"/>
        <v>6604510051</v>
      </c>
      <c r="T12" s="7">
        <f t="shared" si="10"/>
        <v>8034100593</v>
      </c>
      <c r="U12" s="8">
        <f>T12/(T11+T12)</f>
        <v>0.656208081</v>
      </c>
    </row>
    <row r="13">
      <c r="A13" s="4" t="s">
        <v>29</v>
      </c>
      <c r="B13" s="4" t="s">
        <v>21</v>
      </c>
      <c r="C13" s="5">
        <v>7411651.0</v>
      </c>
      <c r="D13" s="5">
        <v>2009119.0</v>
      </c>
      <c r="E13" s="5">
        <v>6904054.0</v>
      </c>
      <c r="F13" s="5">
        <v>5596889.0</v>
      </c>
      <c r="G13" s="5">
        <v>9326482.0</v>
      </c>
      <c r="H13" s="5">
        <v>1213317.0</v>
      </c>
      <c r="I13" s="5">
        <v>341178.0</v>
      </c>
      <c r="J13" s="6">
        <f t="shared" si="2"/>
        <v>0.2811944447</v>
      </c>
      <c r="K13" s="4" t="str">
        <f t="shared" si="3"/>
        <v>Yes</v>
      </c>
      <c r="U13" s="8"/>
    </row>
    <row r="14">
      <c r="A14" s="4" t="s">
        <v>30</v>
      </c>
      <c r="B14" s="4" t="s">
        <v>21</v>
      </c>
      <c r="C14" s="5">
        <v>1.83826809E8</v>
      </c>
      <c r="D14" s="5">
        <v>1.96563497E8</v>
      </c>
      <c r="E14" s="5">
        <v>2.65011249E8</v>
      </c>
      <c r="F14" s="5">
        <v>3.37493071E8</v>
      </c>
      <c r="G14" s="5">
        <v>2.81770073E8</v>
      </c>
      <c r="H14" s="5">
        <v>3.09648416E8</v>
      </c>
      <c r="I14" s="5">
        <v>1.9656091E7</v>
      </c>
      <c r="J14" s="6">
        <f t="shared" si="2"/>
        <v>0.06347873906</v>
      </c>
      <c r="K14" s="4" t="str">
        <f t="shared" si="3"/>
        <v>No</v>
      </c>
      <c r="N14" s="4" t="s">
        <v>31</v>
      </c>
      <c r="O14" s="2" t="s">
        <v>2</v>
      </c>
      <c r="P14" s="2" t="s">
        <v>3</v>
      </c>
      <c r="Q14" s="2" t="s">
        <v>4</v>
      </c>
      <c r="R14" s="2" t="s">
        <v>5</v>
      </c>
      <c r="S14" s="2" t="s">
        <v>6</v>
      </c>
      <c r="T14" s="2" t="s">
        <v>7</v>
      </c>
    </row>
    <row r="15">
      <c r="A15" s="4" t="s">
        <v>32</v>
      </c>
      <c r="B15" s="4" t="s">
        <v>21</v>
      </c>
      <c r="C15" s="5">
        <v>6.3126929E7</v>
      </c>
      <c r="D15" s="5">
        <v>6.622316E7</v>
      </c>
      <c r="E15" s="5">
        <v>1.01523082E8</v>
      </c>
      <c r="F15" s="5">
        <v>7.5837524E7</v>
      </c>
      <c r="G15" s="5">
        <v>1.17686789E8</v>
      </c>
      <c r="H15" s="5">
        <v>2.40053059E8</v>
      </c>
      <c r="I15" s="5">
        <v>2.6258782E7</v>
      </c>
      <c r="J15" s="6">
        <f t="shared" si="2"/>
        <v>0.1093874084</v>
      </c>
      <c r="K15" s="4" t="str">
        <f t="shared" si="3"/>
        <v>No</v>
      </c>
      <c r="N15" s="4" t="s">
        <v>33</v>
      </c>
      <c r="O15" s="5">
        <v>1.82106976E8</v>
      </c>
      <c r="P15" s="5">
        <v>1.59329101E8</v>
      </c>
      <c r="Q15" s="5">
        <v>2.46212432E8</v>
      </c>
      <c r="R15" s="5">
        <v>1.602647341E9</v>
      </c>
      <c r="S15" s="5">
        <f>2496196530+1349090883</f>
        <v>3845287413</v>
      </c>
      <c r="T15" s="5">
        <f>3809090856+1778399729</f>
        <v>5587490585</v>
      </c>
    </row>
    <row r="16">
      <c r="A16" s="4" t="s">
        <v>34</v>
      </c>
      <c r="B16" s="4" t="s">
        <v>13</v>
      </c>
      <c r="C16" s="5">
        <v>5.3225507E7</v>
      </c>
      <c r="D16" s="5">
        <v>5.5820212E7</v>
      </c>
      <c r="E16" s="5">
        <v>5.1039922E7</v>
      </c>
      <c r="F16" s="5">
        <v>3.3407671E7</v>
      </c>
      <c r="G16" s="5">
        <v>3.8335772E7</v>
      </c>
      <c r="H16" s="5">
        <v>2.7955195E7</v>
      </c>
      <c r="I16" s="5">
        <v>1582857.0</v>
      </c>
      <c r="J16" s="6">
        <f t="shared" si="2"/>
        <v>0.05662121119</v>
      </c>
      <c r="K16" s="4" t="str">
        <f t="shared" si="3"/>
        <v>No</v>
      </c>
      <c r="N16" s="4" t="s">
        <v>35</v>
      </c>
      <c r="O16" s="7">
        <f t="shared" ref="O16:T16" si="11">O12-O15</f>
        <v>1024409474</v>
      </c>
      <c r="P16" s="7">
        <f t="shared" si="11"/>
        <v>1359597639</v>
      </c>
      <c r="Q16" s="7">
        <f t="shared" si="11"/>
        <v>1660343498</v>
      </c>
      <c r="R16" s="7">
        <f t="shared" si="11"/>
        <v>2248108237</v>
      </c>
      <c r="S16" s="7">
        <f t="shared" si="11"/>
        <v>2759222638</v>
      </c>
      <c r="T16" s="7">
        <f t="shared" si="11"/>
        <v>2446610008</v>
      </c>
    </row>
    <row r="17">
      <c r="A17" s="4" t="s">
        <v>36</v>
      </c>
      <c r="B17" s="4" t="s">
        <v>13</v>
      </c>
      <c r="C17" s="5">
        <v>1.48892403E8</v>
      </c>
      <c r="D17" s="5">
        <v>1.20102501E8</v>
      </c>
      <c r="E17" s="5">
        <v>1.94473055E8</v>
      </c>
      <c r="F17" s="5">
        <v>5.17021289E8</v>
      </c>
      <c r="G17" s="5">
        <v>7.42438136E8</v>
      </c>
      <c r="H17" s="5">
        <v>7.44219879E8</v>
      </c>
      <c r="I17" s="5">
        <v>4.94493759E8</v>
      </c>
      <c r="J17" s="6">
        <f t="shared" si="2"/>
        <v>0.6644457814</v>
      </c>
      <c r="K17" s="4" t="str">
        <f t="shared" si="3"/>
        <v>Yes</v>
      </c>
      <c r="N17" s="4" t="s">
        <v>37</v>
      </c>
      <c r="O17" s="7">
        <f t="shared" ref="O17:T17" si="12">O11</f>
        <v>2125921810</v>
      </c>
      <c r="P17" s="7">
        <f t="shared" si="12"/>
        <v>2787079413</v>
      </c>
      <c r="Q17" s="7">
        <f t="shared" si="12"/>
        <v>3041079206</v>
      </c>
      <c r="R17" s="7">
        <f t="shared" si="12"/>
        <v>3823383884</v>
      </c>
      <c r="S17" s="7">
        <f t="shared" si="12"/>
        <v>4220575975</v>
      </c>
      <c r="T17" s="7">
        <f t="shared" si="12"/>
        <v>4209120461</v>
      </c>
    </row>
    <row r="18">
      <c r="A18" s="4" t="s">
        <v>38</v>
      </c>
      <c r="B18" s="4" t="s">
        <v>21</v>
      </c>
      <c r="C18" s="5">
        <f>48241748+70000248</f>
        <v>118241996</v>
      </c>
      <c r="D18" s="5">
        <f>57836379+300478433</f>
        <v>358314812</v>
      </c>
      <c r="E18" s="5">
        <f>54241075+216513728</f>
        <v>270754803</v>
      </c>
      <c r="F18" s="5">
        <v>1.26383513E8</v>
      </c>
      <c r="G18" s="5">
        <v>1.60015411E8</v>
      </c>
      <c r="H18" s="5">
        <v>1.872855E7</v>
      </c>
      <c r="I18" s="5">
        <v>9630206.0</v>
      </c>
      <c r="J18" s="6">
        <f t="shared" si="2"/>
        <v>0.5141992306</v>
      </c>
      <c r="K18" s="4" t="str">
        <f t="shared" si="3"/>
        <v>Yes</v>
      </c>
    </row>
    <row r="19">
      <c r="A19" s="4" t="s">
        <v>39</v>
      </c>
      <c r="B19" s="4" t="s">
        <v>14</v>
      </c>
      <c r="C19" s="5">
        <v>3621857.0</v>
      </c>
      <c r="D19" s="5">
        <v>8965847.0</v>
      </c>
      <c r="E19" s="5">
        <v>2.9157405E7</v>
      </c>
      <c r="F19" s="5">
        <v>4.9207908E7</v>
      </c>
      <c r="G19" s="5">
        <v>3.4353237E7</v>
      </c>
      <c r="H19" s="5">
        <v>5.9641384E7</v>
      </c>
      <c r="I19" s="5">
        <v>2.7355793E7</v>
      </c>
      <c r="J19" s="6">
        <f t="shared" si="2"/>
        <v>0.4586713313</v>
      </c>
      <c r="K19" s="4" t="str">
        <f t="shared" si="3"/>
        <v>Yes</v>
      </c>
    </row>
    <row r="20">
      <c r="A20" s="4" t="s">
        <v>40</v>
      </c>
      <c r="B20" s="4" t="s">
        <v>14</v>
      </c>
      <c r="C20" s="5">
        <v>1.49458114E8</v>
      </c>
      <c r="D20" s="5">
        <v>2.21365911E8</v>
      </c>
      <c r="E20" s="5">
        <v>2.13196082E8</v>
      </c>
      <c r="F20" s="5">
        <v>3.50328166E8</v>
      </c>
      <c r="G20" s="5">
        <v>3.96932821E8</v>
      </c>
      <c r="H20" s="5">
        <v>1.45243348E8</v>
      </c>
      <c r="I20" s="5">
        <v>887285.0</v>
      </c>
      <c r="J20" s="6">
        <f t="shared" si="2"/>
        <v>0.00610895447</v>
      </c>
      <c r="K20" s="4" t="str">
        <f t="shared" si="3"/>
        <v>No</v>
      </c>
    </row>
    <row r="21">
      <c r="A21" s="4" t="s">
        <v>41</v>
      </c>
      <c r="B21" s="4" t="s">
        <v>13</v>
      </c>
      <c r="C21" s="5">
        <v>3.8697026E7</v>
      </c>
      <c r="D21" s="5">
        <v>5.4041053E7</v>
      </c>
      <c r="E21" s="5">
        <v>1.46477709E8</v>
      </c>
      <c r="F21" s="5">
        <v>3.47657432E8</v>
      </c>
      <c r="G21" s="5">
        <v>8.06551993E8</v>
      </c>
      <c r="H21" s="5">
        <v>9.24512658E8</v>
      </c>
      <c r="I21" s="5">
        <v>4.20904388E8</v>
      </c>
      <c r="J21" s="6">
        <f t="shared" si="2"/>
        <v>0.4552716335</v>
      </c>
      <c r="K21" s="4" t="str">
        <f t="shared" si="3"/>
        <v>Yes</v>
      </c>
    </row>
    <row r="22">
      <c r="A22" s="1" t="s">
        <v>42</v>
      </c>
      <c r="B22" s="1"/>
      <c r="C22" s="7">
        <f t="shared" ref="C22:H22" si="13">SUM(C2:C21)</f>
        <v>3332438260</v>
      </c>
      <c r="D22" s="7">
        <f t="shared" si="13"/>
        <v>4306006153</v>
      </c>
      <c r="E22" s="7">
        <f t="shared" si="13"/>
        <v>4947635136</v>
      </c>
      <c r="F22" s="7">
        <f t="shared" si="13"/>
        <v>7674139462</v>
      </c>
      <c r="G22" s="7">
        <f t="shared" si="13"/>
        <v>10825086026</v>
      </c>
      <c r="H22" s="7">
        <f t="shared" si="13"/>
        <v>12243221054</v>
      </c>
      <c r="K22" s="1"/>
    </row>
    <row r="24">
      <c r="A24" s="4" t="s">
        <v>43</v>
      </c>
      <c r="B24" s="4"/>
      <c r="J24" s="4"/>
      <c r="K24" s="4"/>
    </row>
    <row r="25">
      <c r="A25" s="4" t="s">
        <v>44</v>
      </c>
      <c r="B25" s="4"/>
      <c r="F25" s="4" t="s">
        <v>45</v>
      </c>
      <c r="G25" s="5">
        <v>1.7099378E7</v>
      </c>
      <c r="H25" s="5">
        <v>2.2422708E7</v>
      </c>
      <c r="I25" s="5">
        <v>1.7002E7</v>
      </c>
      <c r="J25" s="4"/>
      <c r="K25" s="4"/>
    </row>
    <row r="26">
      <c r="A26" s="4" t="s">
        <v>46</v>
      </c>
      <c r="B26" s="4"/>
      <c r="C26" s="5">
        <v>1006379.0</v>
      </c>
      <c r="D26" s="5">
        <v>2214383.0</v>
      </c>
      <c r="E26" s="5">
        <v>4428766.0</v>
      </c>
      <c r="J26" s="4"/>
      <c r="K26" s="4"/>
    </row>
    <row r="27">
      <c r="A27" s="4" t="s">
        <v>47</v>
      </c>
      <c r="B27" s="4"/>
      <c r="C27" s="5">
        <v>1.5172692E7</v>
      </c>
      <c r="D27" s="5">
        <v>2.0242867E7</v>
      </c>
      <c r="E27" s="5">
        <v>2.4915958E7</v>
      </c>
      <c r="J27" s="4"/>
      <c r="K27" s="4"/>
    </row>
    <row r="28">
      <c r="A28" s="4" t="s">
        <v>48</v>
      </c>
      <c r="B28" s="4"/>
      <c r="C28" s="5">
        <v>265996.0</v>
      </c>
      <c r="D28" s="5">
        <v>975311.0</v>
      </c>
      <c r="E28" s="5">
        <v>660044.0</v>
      </c>
      <c r="F28" s="5">
        <v>198950.0</v>
      </c>
      <c r="G28" s="5">
        <v>577464.0</v>
      </c>
      <c r="H28" s="5">
        <v>2031485.0</v>
      </c>
      <c r="I28" s="5">
        <v>185921.0</v>
      </c>
      <c r="J28" s="4"/>
      <c r="K28" s="4"/>
    </row>
    <row r="29">
      <c r="A29" s="4" t="s">
        <v>49</v>
      </c>
      <c r="B29" s="4"/>
      <c r="C29" s="5">
        <v>2052340.0</v>
      </c>
      <c r="D29" s="5">
        <v>7598198.0</v>
      </c>
      <c r="E29" s="5">
        <v>512127.0</v>
      </c>
      <c r="J29" s="4"/>
      <c r="K29" s="4"/>
    </row>
    <row r="30">
      <c r="A30" s="4" t="s">
        <v>50</v>
      </c>
      <c r="B30" s="4"/>
      <c r="C30" s="5">
        <v>926953.0</v>
      </c>
      <c r="D30" s="5">
        <v>1458118.0</v>
      </c>
      <c r="E30" s="5">
        <v>3961508.0</v>
      </c>
      <c r="J30" s="4"/>
      <c r="K30" s="4"/>
    </row>
    <row r="31">
      <c r="A31" s="4" t="s">
        <v>51</v>
      </c>
      <c r="B31" s="4"/>
      <c r="C31" s="5">
        <v>77612.0</v>
      </c>
      <c r="D31" s="5">
        <v>129000.0</v>
      </c>
      <c r="E31" s="5">
        <v>50.0</v>
      </c>
      <c r="J31" s="4"/>
      <c r="K31" s="4"/>
    </row>
    <row r="32">
      <c r="A32" s="4" t="s">
        <v>52</v>
      </c>
      <c r="B32" s="4"/>
      <c r="C32" s="5">
        <v>2.1903829E7</v>
      </c>
      <c r="D32" s="5">
        <v>1.9866654E7</v>
      </c>
      <c r="E32" s="5">
        <v>6547449.0</v>
      </c>
      <c r="F32" s="4" t="s">
        <v>45</v>
      </c>
      <c r="G32" s="5">
        <v>5621402.0</v>
      </c>
      <c r="H32" s="5">
        <v>9677332.0</v>
      </c>
      <c r="I32" s="5">
        <v>1854329.0</v>
      </c>
      <c r="J32" s="4"/>
      <c r="K32" s="4"/>
    </row>
    <row r="33">
      <c r="A33" s="4" t="s">
        <v>53</v>
      </c>
      <c r="B33" s="4"/>
      <c r="C33" s="5">
        <v>4474792.0</v>
      </c>
      <c r="D33" s="5">
        <v>1128838.0</v>
      </c>
      <c r="E33" s="5">
        <v>2.9042515E7</v>
      </c>
      <c r="J33" s="4"/>
      <c r="K33" s="4"/>
    </row>
    <row r="34">
      <c r="A34" s="4" t="s">
        <v>54</v>
      </c>
      <c r="C34" s="5">
        <v>1.5802011E7</v>
      </c>
      <c r="D34" s="5">
        <v>1.0293307E7</v>
      </c>
      <c r="E34" s="5">
        <v>5910617.0</v>
      </c>
      <c r="F34" s="5">
        <v>1.6365011E7</v>
      </c>
      <c r="G34" s="5">
        <v>4591177.0</v>
      </c>
      <c r="H34" s="5">
        <v>7555329.0</v>
      </c>
      <c r="I34" s="5">
        <v>51952.0</v>
      </c>
    </row>
    <row r="35">
      <c r="A35" s="4" t="s">
        <v>55</v>
      </c>
      <c r="B35" s="4"/>
      <c r="C35" s="5">
        <v>2.0000713E7</v>
      </c>
      <c r="D35" s="5">
        <v>1.2371573E7</v>
      </c>
      <c r="E35" s="5">
        <v>1.9707242E7</v>
      </c>
      <c r="J35" s="4"/>
      <c r="K35" s="4"/>
    </row>
    <row r="36">
      <c r="A36" s="4" t="s">
        <v>56</v>
      </c>
      <c r="B36" s="4"/>
      <c r="F36" s="4" t="s">
        <v>45</v>
      </c>
      <c r="G36" s="5">
        <v>7.2652571E7</v>
      </c>
      <c r="H36" s="5">
        <v>4.8798103E7</v>
      </c>
      <c r="I36" s="5">
        <v>3.0263667E7</v>
      </c>
      <c r="J36" s="4"/>
      <c r="K36" s="4"/>
    </row>
    <row r="37">
      <c r="A37" s="4" t="s">
        <v>57</v>
      </c>
      <c r="B37" s="4"/>
      <c r="C37" s="5">
        <v>3095265.0</v>
      </c>
      <c r="D37" s="9">
        <v>1772692.0</v>
      </c>
      <c r="E37" s="9">
        <v>1684179.0</v>
      </c>
      <c r="J37" s="4"/>
      <c r="K37" s="4"/>
    </row>
    <row r="38">
      <c r="A38" s="4" t="s">
        <v>58</v>
      </c>
      <c r="B38" s="4"/>
      <c r="C38" s="5">
        <v>10193.0</v>
      </c>
      <c r="D38" s="5">
        <v>49589.0</v>
      </c>
      <c r="E38" s="5">
        <v>0.0</v>
      </c>
      <c r="F38" s="4" t="s">
        <v>45</v>
      </c>
      <c r="G38" s="5">
        <v>4972099.0</v>
      </c>
      <c r="H38" s="5">
        <v>1.3531178E7</v>
      </c>
      <c r="I38" s="5">
        <v>27500.0</v>
      </c>
      <c r="J38" s="4"/>
      <c r="K38" s="4"/>
      <c r="M38" s="4" t="s">
        <v>59</v>
      </c>
      <c r="N38" s="4" t="s">
        <v>31</v>
      </c>
      <c r="O38" s="2" t="s">
        <v>2</v>
      </c>
      <c r="P38" s="2" t="s">
        <v>3</v>
      </c>
      <c r="Q38" s="2" t="s">
        <v>4</v>
      </c>
      <c r="R38" s="2" t="s">
        <v>5</v>
      </c>
      <c r="S38" s="2" t="s">
        <v>6</v>
      </c>
      <c r="T38" s="2" t="s">
        <v>7</v>
      </c>
    </row>
    <row r="39">
      <c r="N39" s="4" t="s">
        <v>33</v>
      </c>
      <c r="O39" s="5">
        <v>1.82106976E8</v>
      </c>
      <c r="P39" s="5">
        <v>1.59329101E8</v>
      </c>
      <c r="Q39" s="5">
        <v>2.46212432E8</v>
      </c>
      <c r="R39" s="5">
        <v>1.602647341E9</v>
      </c>
      <c r="S39" s="5">
        <f>2496196530+1349090883</f>
        <v>3845287413</v>
      </c>
      <c r="T39" s="5">
        <f>3809090856+1778399729</f>
        <v>5587490585</v>
      </c>
    </row>
    <row r="40">
      <c r="A40" s="4" t="s">
        <v>60</v>
      </c>
      <c r="N40" s="4" t="s">
        <v>35</v>
      </c>
      <c r="O40" s="7">
        <f t="shared" ref="O40:T40" si="14">O12-O39</f>
        <v>1024409474</v>
      </c>
      <c r="P40" s="7">
        <f t="shared" si="14"/>
        <v>1359597639</v>
      </c>
      <c r="Q40" s="7">
        <f t="shared" si="14"/>
        <v>1660343498</v>
      </c>
      <c r="R40" s="7">
        <f t="shared" si="14"/>
        <v>2248108237</v>
      </c>
      <c r="S40" s="7">
        <f t="shared" si="14"/>
        <v>2759222638</v>
      </c>
      <c r="T40" s="7">
        <f t="shared" si="14"/>
        <v>2446610008</v>
      </c>
    </row>
    <row r="41">
      <c r="A41" s="10" t="s">
        <v>61</v>
      </c>
      <c r="N41" s="4" t="s">
        <v>37</v>
      </c>
      <c r="O41" s="7">
        <f t="shared" ref="O41:T41" si="15">O11-O2</f>
        <v>678660207</v>
      </c>
      <c r="P41" s="7">
        <f t="shared" si="15"/>
        <v>789163814</v>
      </c>
      <c r="Q41" s="7">
        <f t="shared" si="15"/>
        <v>961241017</v>
      </c>
      <c r="R41" s="7">
        <f t="shared" si="15"/>
        <v>1077102422</v>
      </c>
      <c r="S41" s="7">
        <f t="shared" si="15"/>
        <v>1081289105</v>
      </c>
      <c r="T41" s="7">
        <f t="shared" si="15"/>
        <v>1117046843</v>
      </c>
    </row>
    <row r="42">
      <c r="A42" s="10" t="s">
        <v>62</v>
      </c>
      <c r="O42" s="7"/>
      <c r="P42" s="7"/>
      <c r="Q42" s="7"/>
      <c r="R42" s="7"/>
      <c r="S42" s="7"/>
      <c r="T42" s="7"/>
    </row>
    <row r="43">
      <c r="A43" s="11" t="s">
        <v>63</v>
      </c>
    </row>
    <row r="44">
      <c r="A44" s="10" t="s">
        <v>64</v>
      </c>
    </row>
    <row r="45">
      <c r="A45" s="10" t="s">
        <v>65</v>
      </c>
    </row>
    <row r="46">
      <c r="A46" s="10" t="s">
        <v>66</v>
      </c>
    </row>
    <row r="47">
      <c r="A47" s="11" t="s">
        <v>67</v>
      </c>
    </row>
  </sheetData>
  <hyperlinks>
    <hyperlink r:id="rId2" ref="A41"/>
    <hyperlink r:id="rId3" ref="A42"/>
    <hyperlink r:id="rId4" ref="A43"/>
    <hyperlink r:id="rId5" ref="A44"/>
    <hyperlink r:id="rId6" ref="A45"/>
    <hyperlink r:id="rId7" ref="A46"/>
    <hyperlink r:id="rId8" ref="A47"/>
  </hyperlinks>
  <drawing r:id="rId9"/>
  <legacyDrawing r:id="rId10"/>
</worksheet>
</file>